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1610" windowHeight="9930"/>
  </bookViews>
  <sheets>
    <sheet name="ППНФ" sheetId="4" r:id="rId1"/>
  </sheets>
  <definedNames>
    <definedName name="_xlnm.Print_Area" localSheetId="0">ППНФ!$A$1:$S$19</definedName>
  </definedNames>
  <calcPr calcId="145621"/>
</workbook>
</file>

<file path=xl/calcChain.xml><?xml version="1.0" encoding="utf-8"?>
<calcChain xmlns="http://schemas.openxmlformats.org/spreadsheetml/2006/main">
  <c r="S9" i="4" l="1"/>
  <c r="O19" i="4" l="1"/>
  <c r="Q19" i="4" l="1"/>
  <c r="Q18" i="4"/>
  <c r="O18" i="4"/>
  <c r="Q17" i="4"/>
  <c r="O17" i="4"/>
  <c r="Q16" i="4"/>
  <c r="O16" i="4"/>
  <c r="Q15" i="4"/>
  <c r="O15" i="4"/>
  <c r="Q14" i="4"/>
  <c r="O14" i="4"/>
  <c r="Q13" i="4"/>
  <c r="O13" i="4"/>
  <c r="Q12" i="4"/>
  <c r="O12" i="4"/>
  <c r="Q11" i="4"/>
  <c r="O11" i="4"/>
  <c r="Q10" i="4"/>
  <c r="O10" i="4"/>
  <c r="Q9" i="4"/>
  <c r="O9" i="4"/>
  <c r="P19" i="4" l="1"/>
  <c r="P18" i="4"/>
  <c r="P17" i="4"/>
  <c r="P16" i="4"/>
  <c r="P15" i="4"/>
  <c r="P14" i="4"/>
  <c r="P13" i="4"/>
  <c r="P12" i="4"/>
  <c r="P11" i="4"/>
  <c r="P10" i="4"/>
  <c r="P9" i="4"/>
  <c r="N10" i="4"/>
  <c r="N12" i="4"/>
  <c r="N13" i="4"/>
  <c r="N14" i="4"/>
  <c r="N15" i="4"/>
  <c r="N17" i="4"/>
  <c r="N18" i="4"/>
  <c r="N19" i="4"/>
  <c r="N9" i="4"/>
  <c r="L10" i="4"/>
  <c r="S10" i="4" s="1"/>
  <c r="L11" i="4"/>
  <c r="M11" i="4" s="1"/>
  <c r="L12" i="4"/>
  <c r="M12" i="4" s="1"/>
  <c r="L13" i="4"/>
  <c r="S13" i="4" s="1"/>
  <c r="L14" i="4"/>
  <c r="M14" i="4" s="1"/>
  <c r="L15" i="4"/>
  <c r="S15" i="4" s="1"/>
  <c r="L16" i="4"/>
  <c r="S16" i="4" s="1"/>
  <c r="L17" i="4"/>
  <c r="M17" i="4" s="1"/>
  <c r="L18" i="4"/>
  <c r="M18" i="4" s="1"/>
  <c r="L19" i="4"/>
  <c r="S19" i="4" s="1"/>
  <c r="L9" i="4"/>
  <c r="R18" i="4" l="1"/>
  <c r="R12" i="4"/>
  <c r="R17" i="4"/>
  <c r="M16" i="4"/>
  <c r="S11" i="4"/>
  <c r="M19" i="4"/>
  <c r="R19" i="4" s="1"/>
  <c r="M15" i="4"/>
  <c r="R15" i="4" s="1"/>
  <c r="M10" i="4"/>
  <c r="R10" i="4" s="1"/>
  <c r="S18" i="4"/>
  <c r="S14" i="4"/>
  <c r="M13" i="4"/>
  <c r="R13" i="4" s="1"/>
  <c r="S17" i="4"/>
  <c r="S12" i="4"/>
  <c r="M9" i="4"/>
  <c r="R9" i="4" s="1"/>
  <c r="R14" i="4"/>
  <c r="Q7" i="4"/>
  <c r="R7" i="4"/>
  <c r="S7" i="4" s="1"/>
  <c r="P7" i="4"/>
  <c r="E7" i="4" l="1"/>
  <c r="F7" i="4" s="1"/>
  <c r="G7" i="4" s="1"/>
  <c r="H7" i="4" s="1"/>
  <c r="I7" i="4" s="1"/>
  <c r="J7" i="4" s="1"/>
  <c r="K7" i="4" s="1"/>
  <c r="L7" i="4" s="1"/>
  <c r="N11" i="4" l="1"/>
  <c r="R11" i="4" s="1"/>
  <c r="N16" i="4"/>
  <c r="R16" i="4" s="1"/>
</calcChain>
</file>

<file path=xl/sharedStrings.xml><?xml version="1.0" encoding="utf-8"?>
<sst xmlns="http://schemas.openxmlformats.org/spreadsheetml/2006/main" count="43" uniqueCount="42">
  <si>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</si>
  <si>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</si>
  <si>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</si>
  <si>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</si>
  <si>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</si>
  <si>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</si>
  <si>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</si>
  <si>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</si>
  <si>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</si>
  <si>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</si>
  <si>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</si>
  <si>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</si>
  <si>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</si>
  <si>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</si>
  <si>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</si>
  <si>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</si>
  <si>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</si>
  <si>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</si>
  <si>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</si>
  <si>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</si>
  <si>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</si>
  <si>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</si>
  <si>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</si>
  <si>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</si>
  <si>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</si>
  <si>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</si>
  <si>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</si>
  <si>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</si>
  <si>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</si>
  <si>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</si>
  <si>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</si>
  <si>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</si>
  <si>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>Дифференцированный подушевой норматив финансирования амбулаторной медицинской помощи для i-той медицинской организации 
(руб./мес)</t>
  </si>
  <si>
    <t>Приложение № 18</t>
  </si>
  <si>
    <t xml:space="preserve">КГБУЗ "Ульчская районная больница" МЗХК </t>
  </si>
  <si>
    <t>Дифференцированный подушевой норматив финансирования для i-той медицинской организации по стационару, руб. в месяц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</si>
  <si>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месяц на одного застрахованного прикрепленного</t>
  </si>
  <si>
    <t>Численность застрахованных на 01.01.2025
(чел.)</t>
  </si>
  <si>
    <t>Базовый подушевой норматив финансирования АПП (руб./мес.)</t>
  </si>
  <si>
    <t>к Соглашению о тарифах на оплату медицинской помощи по обязательному медицинскому страхованию на территории Хабаровского края на 2025год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</si>
  <si>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(гр.10 + гр.11 + гр.13)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</si>
  <si>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(руб./мес)
( гр.9 + гр.12 + гр.14)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</si>
</sst>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\ _₽_-;\-* #,##0.000\ _₽_-;_-* &quot;-&quot;??\ _₽_-;_-@_-"/>
    <numFmt numFmtId="165" formatCode="0.000"/>
    <numFmt numFmtId="166" formatCode="_-* #,##0.0000\ _₽_-;\-* #,##0.0000\ _₽_-;_-* &quot;-&quot;??\ _₽_-;_-@_-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1" fillId="0" borderId="0"/>
  </cellStyleXfs>
  <cellXfs count="43">
    <xf numFmtId="0" fontId="0" fillId="0" borderId="0" xfId="0"/>
    <xf numFmtId="1" fontId="6" fillId="0" borderId="1" xfId="0" applyNumberFormat="1" applyFont="1" applyFill="1" applyBorder="1" applyAlignment="1">
      <alignment horizontal="right"/>
    </xf>
    <xf numFmtId="0" fontId="6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6" fillId="0" borderId="2" xfId="2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6" fillId="0" borderId="1" xfId="4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3" fontId="6" fillId="0" borderId="2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5" fontId="6" fillId="0" borderId="1" xfId="2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wrapText="1"/>
    </xf>
    <xf numFmtId="0" fontId="2" fillId="0" borderId="0" xfId="0" applyFont="1" applyFill="1"/>
    <xf numFmtId="2" fontId="6" fillId="0" borderId="2" xfId="2" applyNumberFormat="1" applyFont="1" applyFill="1" applyBorder="1" applyAlignment="1">
      <alignment horizontal="center" wrapText="1"/>
    </xf>
    <xf numFmtId="166" fontId="4" fillId="0" borderId="1" xfId="1" applyNumberFormat="1" applyFont="1" applyFill="1" applyBorder="1" applyAlignment="1">
      <alignment wrapText="1"/>
    </xf>
    <xf numFmtId="43" fontId="5" fillId="0" borderId="1" xfId="1" applyNumberFormat="1" applyFont="1" applyFill="1" applyBorder="1" applyAlignment="1">
      <alignment wrapText="1"/>
    </xf>
    <xf numFmtId="43" fontId="5" fillId="0" borderId="1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4" fillId="0" borderId="0" xfId="0" applyNumberFormat="1" applyFont="1" applyFill="1" applyAlignment="1">
      <alignment wrapText="1"/>
    </xf>
    <xf numFmtId="167" fontId="4" fillId="0" borderId="0" xfId="0" applyNumberFormat="1" applyFont="1" applyFill="1" applyAlignment="1">
      <alignment wrapText="1"/>
    </xf>
    <xf numFmtId="9" fontId="4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</cellXfs>
  <cellStyles count="6">
    <cellStyle name="Обычный" xfId="0" builtinId="0"/>
    <cellStyle name="Обычный 3" xfId="2"/>
    <cellStyle name="Обычный 3 2" xfId="3"/>
    <cellStyle name="Обычный 3 3 2" xfId="5"/>
    <cellStyle name="Обычный_Таблицы Мун.заказ Стационар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235324</xdr:colOff>
      <xdr:row>7</xdr:row>
      <xdr:rowOff>88829</xdr:rowOff>
    </xdr:from>
    <xdr:to>
      <xdr:col>11</xdr:col>
      <xdr:colOff>941295</xdr:colOff>
      <xdr:row>7</xdr:row>
      <xdr:rowOff>232522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1371" y="5234570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13</xdr:col>
      <xdr:colOff>280146</xdr:colOff>
      <xdr:row>7</xdr:row>
      <xdr:rowOff>56029</xdr:rowOff>
    </xdr:from>
    <xdr:to>
      <xdr:col>13</xdr:col>
      <xdr:colOff>914399</xdr:colOff>
      <xdr:row>7</xdr:row>
      <xdr:rowOff>207985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15986" y="5184289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15</xdr:col>
      <xdr:colOff>235322</xdr:colOff>
      <xdr:row>7</xdr:row>
      <xdr:rowOff>56031</xdr:rowOff>
    </xdr:from>
    <xdr:to>
      <xdr:col>15</xdr:col>
      <xdr:colOff>890306</xdr:colOff>
      <xdr:row>7</xdr:row>
      <xdr:rowOff>224841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6542" y="5184291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17</xdr:col>
      <xdr:colOff>168087</xdr:colOff>
      <xdr:row>7</xdr:row>
      <xdr:rowOff>44827</xdr:rowOff>
    </xdr:from>
    <xdr:to>
      <xdr:col>17</xdr:col>
      <xdr:colOff>930648</xdr:colOff>
      <xdr:row>7</xdr:row>
      <xdr:rowOff>213535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28967" y="5173087"/>
          <a:ext cx="762561" cy="168708"/>
        </a:xfrm>
        <a:prstGeom prst="rect">
          <a:avLst/>
        </a:prstGeom>
      </xdr:spPr>
    </xdr:pic>
    <xdr:clientData/>
  </xdr:twoCellAnchor>
  <xdr:twoCellAnchor editAs="oneCell">
    <xdr:from>
      <xdr:col>12</xdr:col>
      <xdr:colOff>235324</xdr:colOff>
      <xdr:row>7</xdr:row>
      <xdr:rowOff>88829</xdr:rowOff>
    </xdr:from>
    <xdr:to>
      <xdr:col>12</xdr:col>
      <xdr:colOff>941295</xdr:colOff>
      <xdr:row>7</xdr:row>
      <xdr:rowOff>232522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5761" y="5258706"/>
          <a:ext cx="705971" cy="143693"/>
        </a:xfrm>
        <a:prstGeom prst="rect">
          <a:avLst/>
        </a:prstGeom>
      </xdr:spPr>
    </xdr:pic>
    <xdr:clientData/>
  </xdr:twoCellAnchor>
  <xdr:oneCellAnchor>
    <xdr:from>
      <xdr:col>14</xdr:col>
      <xdr:colOff>280146</xdr:colOff>
      <xdr:row>7</xdr:row>
      <xdr:rowOff>56029</xdr:rowOff>
    </xdr:from>
    <xdr:ext cx="634253" cy="151956"/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3934" y="5201770"/>
          <a:ext cx="634253" cy="151956"/>
        </a:xfrm>
        <a:prstGeom prst="rect">
          <a:avLst/>
        </a:prstGeom>
      </xdr:spPr>
    </xdr:pic>
    <xdr:clientData/>
  </xdr:oneCellAnchor>
  <xdr:oneCellAnchor>
    <xdr:from>
      <xdr:col>16</xdr:col>
      <xdr:colOff>235322</xdr:colOff>
      <xdr:row>7</xdr:row>
      <xdr:rowOff>56031</xdr:rowOff>
    </xdr:from>
    <xdr:ext cx="654984" cy="168810"/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96146" y="5201772"/>
          <a:ext cx="654984" cy="168810"/>
        </a:xfrm>
        <a:prstGeom prst="rect">
          <a:avLst/>
        </a:prstGeom>
      </xdr:spPr>
    </xdr:pic>
    <xdr:clientData/>
  </xdr:oneCellAnchor>
  <xdr:oneCellAnchor>
    <xdr:from>
      <xdr:col>18</xdr:col>
      <xdr:colOff>168087</xdr:colOff>
      <xdr:row>7</xdr:row>
      <xdr:rowOff>44827</xdr:rowOff>
    </xdr:from>
    <xdr:ext cx="762561" cy="168708"/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6299" y="5190568"/>
          <a:ext cx="762561" cy="1687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topLeftCell="E1" zoomScaleNormal="100" zoomScaleSheetLayoutView="100" workbookViewId="0">
      <selection activeCell="S5" sqref="S5:S6"/>
    </sheetView>
  </sheetViews>
  <sheetFormatPr defaultColWidth="9.140625" defaultRowHeight="15" x14ac:dyDescent="0.25"/>
  <cols>
    <col min="1" max="1" width="6.5703125" style="13" customWidth="1"/>
    <col min="2" max="2" width="7.85546875" style="13" hidden="1" customWidth="1"/>
    <col min="3" max="3" width="10.85546875" style="13" hidden="1" customWidth="1"/>
    <col min="4" max="4" width="33.28515625" style="13" customWidth="1"/>
    <col min="5" max="5" width="11.42578125" style="13" customWidth="1"/>
    <col min="6" max="6" width="11" style="13" customWidth="1"/>
    <col min="7" max="7" width="10.28515625" style="13" customWidth="1"/>
    <col min="8" max="8" width="9.7109375" style="13" customWidth="1"/>
    <col min="9" max="9" width="16" style="13" customWidth="1"/>
    <col min="10" max="10" width="16.140625" style="13" customWidth="1"/>
    <col min="11" max="11" width="10.140625" style="13" customWidth="1"/>
    <col min="12" max="13" width="15.28515625" style="13" customWidth="1"/>
    <col min="14" max="15" width="16.5703125" style="13" customWidth="1"/>
    <col min="16" max="17" width="15.85546875" style="13" customWidth="1"/>
    <col min="18" max="19" width="16.5703125" style="13" customWidth="1"/>
    <col min="20" max="20" width="9.85546875" style="13" customWidth="1"/>
    <col min="21" max="16384" width="9.140625" style="13"/>
  </cols>
  <sheetData>
    <row r="1" spans="1:21" s="7" customFormat="1" ht="20.25" customHeight="1" x14ac:dyDescent="0.25">
      <c r="A1" s="3"/>
      <c r="B1" s="3"/>
      <c r="C1" s="3"/>
      <c r="D1" s="4"/>
      <c r="E1" s="5"/>
      <c r="F1" s="3"/>
      <c r="G1" s="6"/>
      <c r="I1" s="13"/>
      <c r="J1" s="13"/>
      <c r="K1" s="13"/>
      <c r="L1" s="13"/>
      <c r="M1" s="13"/>
      <c r="N1" s="13"/>
      <c r="O1" s="13"/>
      <c r="P1" s="13"/>
      <c r="Q1" s="13"/>
      <c r="R1" s="35" t="s">
        <v>33</v>
      </c>
      <c r="S1" s="35"/>
    </row>
    <row r="2" spans="1:21" s="7" customFormat="1" ht="55.5" customHeight="1" x14ac:dyDescent="0.25">
      <c r="A2" s="3"/>
      <c r="B2" s="3"/>
      <c r="C2" s="3"/>
      <c r="D2" s="4"/>
      <c r="E2" s="5"/>
      <c r="F2" s="3"/>
      <c r="H2" s="28"/>
      <c r="I2" s="28"/>
      <c r="J2" s="28"/>
      <c r="K2" s="28"/>
      <c r="L2" s="28"/>
      <c r="M2" s="28"/>
      <c r="N2" s="28"/>
      <c r="O2" s="28"/>
      <c r="P2" s="28"/>
      <c r="Q2" s="34" t="s">
        <v>39</v>
      </c>
      <c r="R2" s="34"/>
      <c r="S2" s="34"/>
    </row>
    <row r="3" spans="1:21" x14ac:dyDescent="0.25">
      <c r="A3" s="39" t="s">
        <v>17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</row>
    <row r="5" spans="1:21" ht="27.6" customHeight="1" x14ac:dyDescent="0.25">
      <c r="A5" s="36" t="s">
        <v>2</v>
      </c>
      <c r="B5" s="33" t="s">
        <v>1</v>
      </c>
      <c r="C5" s="33" t="s">
        <v>1</v>
      </c>
      <c r="D5" s="36" t="s">
        <v>0</v>
      </c>
      <c r="E5" s="33"/>
      <c r="F5" s="40" t="s">
        <v>8</v>
      </c>
      <c r="G5" s="41"/>
      <c r="H5" s="41"/>
      <c r="I5" s="41"/>
      <c r="J5" s="41"/>
      <c r="K5" s="41"/>
      <c r="L5" s="41"/>
      <c r="M5" s="42"/>
      <c r="N5" s="37" t="s">
        <v>9</v>
      </c>
      <c r="O5" s="38"/>
      <c r="P5" s="37" t="s">
        <v>10</v>
      </c>
      <c r="Q5" s="38"/>
      <c r="R5" s="36" t="s">
        <v>40</v>
      </c>
      <c r="S5" s="36" t="s">
        <v>41</v>
      </c>
    </row>
    <row r="6" spans="1:21" s="6" customFormat="1" ht="292.14999999999998" customHeight="1" x14ac:dyDescent="0.25">
      <c r="A6" s="36"/>
      <c r="B6" s="33"/>
      <c r="C6" s="33"/>
      <c r="D6" s="36"/>
      <c r="E6" s="29" t="s">
        <v>37</v>
      </c>
      <c r="F6" s="33" t="s">
        <v>38</v>
      </c>
      <c r="G6" s="33" t="s">
        <v>3</v>
      </c>
      <c r="H6" s="33" t="s">
        <v>4</v>
      </c>
      <c r="I6" s="33" t="s">
        <v>18</v>
      </c>
      <c r="J6" s="33" t="s">
        <v>5</v>
      </c>
      <c r="K6" s="33" t="s">
        <v>6</v>
      </c>
      <c r="L6" s="33" t="s">
        <v>32</v>
      </c>
      <c r="M6" s="33" t="s">
        <v>7</v>
      </c>
      <c r="N6" s="33" t="s">
        <v>11</v>
      </c>
      <c r="O6" s="33" t="s">
        <v>35</v>
      </c>
      <c r="P6" s="33" t="s">
        <v>12</v>
      </c>
      <c r="Q6" s="33" t="s">
        <v>36</v>
      </c>
      <c r="R6" s="36"/>
      <c r="S6" s="36"/>
      <c r="T6" s="32"/>
    </row>
    <row r="7" spans="1:21" x14ac:dyDescent="0.25">
      <c r="A7" s="18" t="s">
        <v>13</v>
      </c>
      <c r="B7" s="18"/>
      <c r="C7" s="18"/>
      <c r="D7" s="18">
        <v>1</v>
      </c>
      <c r="E7" s="18">
        <f>D7+1</f>
        <v>2</v>
      </c>
      <c r="F7" s="18">
        <f t="shared" ref="F7:L7" si="0">E7+1</f>
        <v>3</v>
      </c>
      <c r="G7" s="18">
        <f t="shared" si="0"/>
        <v>4</v>
      </c>
      <c r="H7" s="18">
        <f t="shared" si="0"/>
        <v>5</v>
      </c>
      <c r="I7" s="18">
        <f t="shared" si="0"/>
        <v>6</v>
      </c>
      <c r="J7" s="18">
        <f t="shared" si="0"/>
        <v>7</v>
      </c>
      <c r="K7" s="18">
        <f t="shared" si="0"/>
        <v>8</v>
      </c>
      <c r="L7" s="18">
        <f t="shared" si="0"/>
        <v>9</v>
      </c>
      <c r="M7" s="18">
        <v>10</v>
      </c>
      <c r="N7" s="18">
        <v>11</v>
      </c>
      <c r="O7" s="18">
        <v>12</v>
      </c>
      <c r="P7" s="18">
        <f>O7+1</f>
        <v>13</v>
      </c>
      <c r="Q7" s="18">
        <f t="shared" ref="Q7:R7" si="1">P7+1</f>
        <v>14</v>
      </c>
      <c r="R7" s="18">
        <f t="shared" si="1"/>
        <v>15</v>
      </c>
      <c r="S7" s="18">
        <f t="shared" ref="S7" si="2">R7+1</f>
        <v>16</v>
      </c>
    </row>
    <row r="8" spans="1:21" ht="21" customHeight="1" x14ac:dyDescent="0.25">
      <c r="A8" s="18"/>
      <c r="B8" s="18"/>
      <c r="C8" s="18"/>
      <c r="D8" s="18"/>
      <c r="E8" s="20"/>
      <c r="F8" s="8" t="s">
        <v>19</v>
      </c>
      <c r="G8" s="9" t="s">
        <v>20</v>
      </c>
      <c r="H8" s="10" t="s">
        <v>21</v>
      </c>
      <c r="I8" s="11" t="s">
        <v>22</v>
      </c>
      <c r="J8" s="12" t="s">
        <v>23</v>
      </c>
      <c r="K8" s="21" t="s">
        <v>24</v>
      </c>
      <c r="L8" s="22"/>
      <c r="M8" s="22"/>
      <c r="N8" s="33"/>
      <c r="O8" s="33"/>
      <c r="P8" s="33"/>
      <c r="Q8" s="33"/>
      <c r="R8" s="33"/>
      <c r="S8" s="33"/>
    </row>
    <row r="9" spans="1:21" ht="33.6" customHeight="1" x14ac:dyDescent="0.25">
      <c r="A9" s="15">
        <v>1</v>
      </c>
      <c r="B9" s="15">
        <v>270155</v>
      </c>
      <c r="C9" s="15">
        <v>1343001</v>
      </c>
      <c r="D9" s="14" t="s">
        <v>25</v>
      </c>
      <c r="E9" s="16">
        <v>17034</v>
      </c>
      <c r="F9" s="23">
        <v>205.3</v>
      </c>
      <c r="G9" s="24">
        <v>1.21</v>
      </c>
      <c r="H9" s="24">
        <v>1.4</v>
      </c>
      <c r="I9" s="21">
        <v>1.113</v>
      </c>
      <c r="J9" s="19">
        <v>1</v>
      </c>
      <c r="K9" s="21">
        <v>1.125</v>
      </c>
      <c r="L9" s="25">
        <f>ROUND(F9*G9*H9*I9*J9*K9,1)</f>
        <v>435.5</v>
      </c>
      <c r="M9" s="25">
        <f>ROUND(L9*12,1)</f>
        <v>5226</v>
      </c>
      <c r="N9" s="25">
        <f>ROUND(O9*12,1)</f>
        <v>6519.6</v>
      </c>
      <c r="O9" s="25">
        <f>ROUND(111049754.66/E9/12,1)</f>
        <v>543.29999999999995</v>
      </c>
      <c r="P9" s="25">
        <f>ROUND(Q9*12,1)</f>
        <v>1273.2</v>
      </c>
      <c r="Q9" s="25">
        <f>ROUND(21697041.37/E9/12,1)</f>
        <v>106.1</v>
      </c>
      <c r="R9" s="26">
        <f>M9+N9+P9</f>
        <v>13018.800000000001</v>
      </c>
      <c r="S9" s="26">
        <f>L9+O9+Q9</f>
        <v>1084.8999999999999</v>
      </c>
      <c r="T9" s="31"/>
      <c r="U9" s="30"/>
    </row>
    <row r="10" spans="1:21" ht="28.15" customHeight="1" x14ac:dyDescent="0.25">
      <c r="A10" s="15">
        <v>2</v>
      </c>
      <c r="B10" s="15">
        <v>270168</v>
      </c>
      <c r="C10" s="15">
        <v>1343002</v>
      </c>
      <c r="D10" s="15" t="s">
        <v>26</v>
      </c>
      <c r="E10" s="16">
        <v>19106</v>
      </c>
      <c r="F10" s="23">
        <v>205.3</v>
      </c>
      <c r="G10" s="24">
        <v>1.21</v>
      </c>
      <c r="H10" s="24">
        <v>1.4</v>
      </c>
      <c r="I10" s="21">
        <v>1.113</v>
      </c>
      <c r="J10" s="19">
        <v>1.085</v>
      </c>
      <c r="K10" s="21">
        <v>1.117</v>
      </c>
      <c r="L10" s="25">
        <f t="shared" ref="L10:L19" si="3">ROUND(F10*G10*H10*I10*J10*K10,1)</f>
        <v>469.1</v>
      </c>
      <c r="M10" s="25">
        <f t="shared" ref="M10:M19" si="4">ROUND(L10*12,1)</f>
        <v>5629.2</v>
      </c>
      <c r="N10" s="25">
        <f t="shared" ref="N10:P19" si="5">ROUND(O10*12,1)</f>
        <v>5048.3999999999996</v>
      </c>
      <c r="O10" s="25">
        <f>ROUND(96450258.52/E10/12,1)</f>
        <v>420.7</v>
      </c>
      <c r="P10" s="25">
        <f t="shared" si="5"/>
        <v>1784.4</v>
      </c>
      <c r="Q10" s="25">
        <f>ROUND(34091792.15/E10/12,1)</f>
        <v>148.69999999999999</v>
      </c>
      <c r="R10" s="26">
        <f t="shared" ref="R10:R19" si="6">M10+N10+P10</f>
        <v>12461.999999999998</v>
      </c>
      <c r="S10" s="26">
        <f t="shared" ref="S10:S19" si="7">L10+O10+Q10</f>
        <v>1038.5</v>
      </c>
      <c r="T10" s="31"/>
      <c r="U10" s="30"/>
    </row>
    <row r="11" spans="1:21" ht="33.6" customHeight="1" x14ac:dyDescent="0.25">
      <c r="A11" s="15">
        <v>3</v>
      </c>
      <c r="B11" s="15">
        <v>270169</v>
      </c>
      <c r="C11" s="15">
        <v>1343303</v>
      </c>
      <c r="D11" s="14" t="s">
        <v>27</v>
      </c>
      <c r="E11" s="16">
        <v>40024</v>
      </c>
      <c r="F11" s="23">
        <v>205.3</v>
      </c>
      <c r="G11" s="24">
        <v>1.43</v>
      </c>
      <c r="H11" s="24">
        <v>1.4</v>
      </c>
      <c r="I11" s="21">
        <v>1.113</v>
      </c>
      <c r="J11" s="19">
        <v>1.022</v>
      </c>
      <c r="K11" s="21">
        <v>1.0960000000000001</v>
      </c>
      <c r="L11" s="25">
        <f t="shared" si="3"/>
        <v>512.4</v>
      </c>
      <c r="M11" s="25">
        <f t="shared" si="4"/>
        <v>6148.8</v>
      </c>
      <c r="N11" s="25">
        <f t="shared" si="5"/>
        <v>6603.6</v>
      </c>
      <c r="O11" s="25">
        <f>ROUND(264282649.62/E11/12,1)</f>
        <v>550.29999999999995</v>
      </c>
      <c r="P11" s="25">
        <f t="shared" si="5"/>
        <v>3688.8</v>
      </c>
      <c r="Q11" s="25">
        <f>ROUND(147638215.92/E11/12,1)</f>
        <v>307.39999999999998</v>
      </c>
      <c r="R11" s="26">
        <f t="shared" si="6"/>
        <v>16441.2</v>
      </c>
      <c r="S11" s="26">
        <f t="shared" si="7"/>
        <v>1370.1</v>
      </c>
      <c r="T11" s="31"/>
      <c r="U11" s="30"/>
    </row>
    <row r="12" spans="1:21" ht="33" customHeight="1" x14ac:dyDescent="0.25">
      <c r="A12" s="15">
        <v>4</v>
      </c>
      <c r="B12" s="15">
        <v>270087</v>
      </c>
      <c r="C12" s="15">
        <v>1340011</v>
      </c>
      <c r="D12" s="15" t="s">
        <v>28</v>
      </c>
      <c r="E12" s="16">
        <v>13471</v>
      </c>
      <c r="F12" s="23">
        <v>205.3</v>
      </c>
      <c r="G12" s="24">
        <v>1.43</v>
      </c>
      <c r="H12" s="24">
        <v>1.4</v>
      </c>
      <c r="I12" s="21">
        <v>1.113</v>
      </c>
      <c r="J12" s="19">
        <v>1.06</v>
      </c>
      <c r="K12" s="21">
        <v>1.1399999999999999</v>
      </c>
      <c r="L12" s="25">
        <f t="shared" si="3"/>
        <v>552.79999999999995</v>
      </c>
      <c r="M12" s="25">
        <f t="shared" si="4"/>
        <v>6633.6</v>
      </c>
      <c r="N12" s="25">
        <f t="shared" si="5"/>
        <v>8004</v>
      </c>
      <c r="O12" s="25">
        <f>ROUND(107823233.538/E12/12,1)</f>
        <v>667</v>
      </c>
      <c r="P12" s="25">
        <f t="shared" si="5"/>
        <v>3393.6</v>
      </c>
      <c r="Q12" s="25">
        <f>ROUND(45713632.2948/E12/12,1)</f>
        <v>282.8</v>
      </c>
      <c r="R12" s="26">
        <f t="shared" si="6"/>
        <v>18031.2</v>
      </c>
      <c r="S12" s="26">
        <f t="shared" si="7"/>
        <v>1502.6</v>
      </c>
      <c r="T12" s="31"/>
      <c r="U12" s="30"/>
    </row>
    <row r="13" spans="1:21" ht="45" customHeight="1" x14ac:dyDescent="0.25">
      <c r="A13" s="15">
        <v>5</v>
      </c>
      <c r="B13" s="15">
        <v>270091</v>
      </c>
      <c r="C13" s="15">
        <v>1340007</v>
      </c>
      <c r="D13" s="15" t="s">
        <v>29</v>
      </c>
      <c r="E13" s="16">
        <v>30239</v>
      </c>
      <c r="F13" s="23">
        <v>205.3</v>
      </c>
      <c r="G13" s="24">
        <v>1.3120000000000001</v>
      </c>
      <c r="H13" s="24">
        <v>1.68</v>
      </c>
      <c r="I13" s="21">
        <v>1.113</v>
      </c>
      <c r="J13" s="19">
        <v>1.01</v>
      </c>
      <c r="K13" s="21">
        <v>1.0840000000000001</v>
      </c>
      <c r="L13" s="25">
        <f t="shared" si="3"/>
        <v>551.4</v>
      </c>
      <c r="M13" s="25">
        <f t="shared" si="4"/>
        <v>6616.8</v>
      </c>
      <c r="N13" s="25">
        <f t="shared" si="5"/>
        <v>9182.4</v>
      </c>
      <c r="O13" s="25">
        <f>ROUND(277672589.466075/E13/12,1)</f>
        <v>765.2</v>
      </c>
      <c r="P13" s="25">
        <f t="shared" si="5"/>
        <v>1104</v>
      </c>
      <c r="Q13" s="25">
        <f>ROUND(33392163.0607488/E13/12,1)</f>
        <v>92</v>
      </c>
      <c r="R13" s="26">
        <f t="shared" si="6"/>
        <v>16903.2</v>
      </c>
      <c r="S13" s="26">
        <f t="shared" si="7"/>
        <v>1408.6</v>
      </c>
      <c r="T13" s="31"/>
      <c r="U13" s="30"/>
    </row>
    <row r="14" spans="1:21" ht="36.6" customHeight="1" x14ac:dyDescent="0.25">
      <c r="A14" s="15">
        <v>6</v>
      </c>
      <c r="B14" s="15">
        <v>270088</v>
      </c>
      <c r="C14" s="15">
        <v>1340010</v>
      </c>
      <c r="D14" s="15" t="s">
        <v>30</v>
      </c>
      <c r="E14" s="16">
        <v>24249</v>
      </c>
      <c r="F14" s="23">
        <v>205.3</v>
      </c>
      <c r="G14" s="24">
        <v>1.43</v>
      </c>
      <c r="H14" s="24">
        <v>1.68</v>
      </c>
      <c r="I14" s="21">
        <v>1.0509999999999999</v>
      </c>
      <c r="J14" s="19">
        <v>1.3</v>
      </c>
      <c r="K14" s="21">
        <v>1.0880000000000001</v>
      </c>
      <c r="L14" s="25">
        <f t="shared" si="3"/>
        <v>733.2</v>
      </c>
      <c r="M14" s="25">
        <f t="shared" si="4"/>
        <v>8798.4</v>
      </c>
      <c r="N14" s="25">
        <f t="shared" si="5"/>
        <v>11588.4</v>
      </c>
      <c r="O14" s="25">
        <f>ROUND(281006237.98995/E14/12,1)</f>
        <v>965.7</v>
      </c>
      <c r="P14" s="25">
        <f t="shared" si="5"/>
        <v>1476</v>
      </c>
      <c r="Q14" s="25">
        <f>ROUND(35798990.86005/E14/12,1)</f>
        <v>123</v>
      </c>
      <c r="R14" s="26">
        <f t="shared" si="6"/>
        <v>21862.799999999999</v>
      </c>
      <c r="S14" s="26">
        <f t="shared" si="7"/>
        <v>1821.9</v>
      </c>
      <c r="T14" s="31"/>
      <c r="U14" s="30"/>
    </row>
    <row r="15" spans="1:21" ht="36.6" customHeight="1" x14ac:dyDescent="0.25">
      <c r="A15" s="15">
        <v>7</v>
      </c>
      <c r="B15" s="15">
        <v>270170</v>
      </c>
      <c r="C15" s="15">
        <v>1343004</v>
      </c>
      <c r="D15" s="15" t="s">
        <v>31</v>
      </c>
      <c r="E15" s="16">
        <v>24670</v>
      </c>
      <c r="F15" s="23">
        <v>205.3</v>
      </c>
      <c r="G15" s="24">
        <v>1.3120000000000001</v>
      </c>
      <c r="H15" s="24">
        <v>1.68</v>
      </c>
      <c r="I15" s="21">
        <v>1.113</v>
      </c>
      <c r="J15" s="19">
        <v>1.03</v>
      </c>
      <c r="K15" s="21">
        <v>1.0920000000000001</v>
      </c>
      <c r="L15" s="25">
        <f t="shared" si="3"/>
        <v>566.5</v>
      </c>
      <c r="M15" s="25">
        <f t="shared" si="4"/>
        <v>6798</v>
      </c>
      <c r="N15" s="25">
        <f t="shared" si="5"/>
        <v>7851.6</v>
      </c>
      <c r="O15" s="25">
        <f>ROUND(193705902.519157/E15/12,1)</f>
        <v>654.29999999999995</v>
      </c>
      <c r="P15" s="25">
        <f t="shared" si="5"/>
        <v>805.2</v>
      </c>
      <c r="Q15" s="25">
        <f>ROUND(19877194.517004/E15/12,1)</f>
        <v>67.099999999999994</v>
      </c>
      <c r="R15" s="26">
        <f t="shared" si="6"/>
        <v>15454.800000000001</v>
      </c>
      <c r="S15" s="26">
        <f t="shared" si="7"/>
        <v>1287.8999999999999</v>
      </c>
      <c r="T15" s="31"/>
      <c r="U15" s="30"/>
    </row>
    <row r="16" spans="1:21" ht="36.6" customHeight="1" x14ac:dyDescent="0.25">
      <c r="A16" s="15">
        <v>8</v>
      </c>
      <c r="B16" s="15">
        <v>270171</v>
      </c>
      <c r="C16" s="15">
        <v>1343171</v>
      </c>
      <c r="D16" s="15" t="s">
        <v>34</v>
      </c>
      <c r="E16" s="16">
        <v>13110</v>
      </c>
      <c r="F16" s="23">
        <v>205.3</v>
      </c>
      <c r="G16" s="24">
        <v>1.43</v>
      </c>
      <c r="H16" s="24">
        <v>1.68</v>
      </c>
      <c r="I16" s="21">
        <v>1.113</v>
      </c>
      <c r="J16" s="19">
        <v>1.45</v>
      </c>
      <c r="K16" s="21">
        <v>1.0629999999999999</v>
      </c>
      <c r="L16" s="25">
        <f t="shared" si="3"/>
        <v>846.1</v>
      </c>
      <c r="M16" s="25">
        <f t="shared" si="4"/>
        <v>10153.200000000001</v>
      </c>
      <c r="N16" s="25">
        <f t="shared" si="5"/>
        <v>10120.799999999999</v>
      </c>
      <c r="O16" s="25">
        <f>ROUND(132678405.136115/E16/12,1)</f>
        <v>843.4</v>
      </c>
      <c r="P16" s="25">
        <f t="shared" si="5"/>
        <v>1203.5999999999999</v>
      </c>
      <c r="Q16" s="25">
        <f>ROUND(15775514.4166646/E16/12,1)</f>
        <v>100.3</v>
      </c>
      <c r="R16" s="26">
        <f t="shared" si="6"/>
        <v>21477.599999999999</v>
      </c>
      <c r="S16" s="26">
        <f t="shared" si="7"/>
        <v>1789.8</v>
      </c>
      <c r="T16" s="31"/>
      <c r="U16" s="30"/>
    </row>
    <row r="17" spans="1:21" ht="48" customHeight="1" x14ac:dyDescent="0.25">
      <c r="A17" s="15">
        <v>9</v>
      </c>
      <c r="B17" s="1">
        <v>270095</v>
      </c>
      <c r="C17" s="2">
        <v>1340003</v>
      </c>
      <c r="D17" s="15" t="s">
        <v>14</v>
      </c>
      <c r="E17" s="17">
        <v>1651</v>
      </c>
      <c r="F17" s="23">
        <v>205.3</v>
      </c>
      <c r="G17" s="24">
        <v>1.43</v>
      </c>
      <c r="H17" s="24">
        <v>1.68</v>
      </c>
      <c r="I17" s="21">
        <v>1.113</v>
      </c>
      <c r="J17" s="19">
        <v>1.45</v>
      </c>
      <c r="K17" s="21">
        <v>1.042</v>
      </c>
      <c r="L17" s="25">
        <f t="shared" si="3"/>
        <v>829.4</v>
      </c>
      <c r="M17" s="25">
        <f t="shared" si="4"/>
        <v>9952.7999999999993</v>
      </c>
      <c r="N17" s="25">
        <f t="shared" si="5"/>
        <v>21868.799999999999</v>
      </c>
      <c r="O17" s="25">
        <f>ROUND(36106047.7884/E17/12,1)</f>
        <v>1822.4</v>
      </c>
      <c r="P17" s="25">
        <f t="shared" si="5"/>
        <v>8818.7999999999993</v>
      </c>
      <c r="Q17" s="25">
        <f>ROUND(14560107.5448/E17/12,1)</f>
        <v>734.9</v>
      </c>
      <c r="R17" s="26">
        <f t="shared" si="6"/>
        <v>40640.399999999994</v>
      </c>
      <c r="S17" s="26">
        <f t="shared" si="7"/>
        <v>3386.7000000000003</v>
      </c>
      <c r="T17" s="31"/>
      <c r="U17" s="30"/>
    </row>
    <row r="18" spans="1:21" ht="31.9" customHeight="1" x14ac:dyDescent="0.25">
      <c r="A18" s="15">
        <v>10</v>
      </c>
      <c r="B18" s="1">
        <v>270065</v>
      </c>
      <c r="C18" s="2">
        <v>1340001</v>
      </c>
      <c r="D18" s="15" t="s">
        <v>15</v>
      </c>
      <c r="E18" s="17">
        <v>1753</v>
      </c>
      <c r="F18" s="23">
        <v>205.3</v>
      </c>
      <c r="G18" s="24">
        <v>1.43</v>
      </c>
      <c r="H18" s="24">
        <v>2.23</v>
      </c>
      <c r="I18" s="21">
        <v>1.113</v>
      </c>
      <c r="J18" s="19">
        <v>1.06</v>
      </c>
      <c r="K18" s="21">
        <v>1.0880000000000001</v>
      </c>
      <c r="L18" s="25">
        <f t="shared" si="3"/>
        <v>840.3</v>
      </c>
      <c r="M18" s="25">
        <f t="shared" si="4"/>
        <v>10083.6</v>
      </c>
      <c r="N18" s="25">
        <f t="shared" si="5"/>
        <v>39297.599999999999</v>
      </c>
      <c r="O18" s="25">
        <f>ROUND(68889701.386/E18/12,1)</f>
        <v>3274.8</v>
      </c>
      <c r="P18" s="25">
        <f t="shared" si="5"/>
        <v>21212.400000000001</v>
      </c>
      <c r="Q18" s="25">
        <f>ROUND(37184437.774/E18/12,1)</f>
        <v>1767.7</v>
      </c>
      <c r="R18" s="26">
        <f t="shared" si="6"/>
        <v>70593.600000000006</v>
      </c>
      <c r="S18" s="26">
        <f t="shared" si="7"/>
        <v>5882.8</v>
      </c>
      <c r="T18" s="31"/>
      <c r="U18" s="30"/>
    </row>
    <row r="19" spans="1:21" ht="33.6" customHeight="1" x14ac:dyDescent="0.25">
      <c r="A19" s="15">
        <v>11</v>
      </c>
      <c r="B19" s="1">
        <v>270089</v>
      </c>
      <c r="C19" s="2">
        <v>1340012</v>
      </c>
      <c r="D19" s="15" t="s">
        <v>16</v>
      </c>
      <c r="E19" s="17">
        <v>5574</v>
      </c>
      <c r="F19" s="23">
        <v>205.3</v>
      </c>
      <c r="G19" s="24">
        <v>1.43</v>
      </c>
      <c r="H19" s="24">
        <v>2.57</v>
      </c>
      <c r="I19" s="21">
        <v>1.113</v>
      </c>
      <c r="J19" s="19">
        <v>1</v>
      </c>
      <c r="K19" s="21">
        <v>0.98499999999999999</v>
      </c>
      <c r="L19" s="25">
        <f t="shared" si="3"/>
        <v>827.2</v>
      </c>
      <c r="M19" s="25">
        <f t="shared" si="4"/>
        <v>9926.4</v>
      </c>
      <c r="N19" s="25">
        <f t="shared" si="5"/>
        <v>33726</v>
      </c>
      <c r="O19" s="25">
        <f>ROUND(187987628.01044/E19/12,1)</f>
        <v>2810.5</v>
      </c>
      <c r="P19" s="25">
        <f t="shared" si="5"/>
        <v>9201.6</v>
      </c>
      <c r="Q19" s="25">
        <f>ROUND(51291435.45664/E19/12,1)</f>
        <v>766.8</v>
      </c>
      <c r="R19" s="26">
        <f t="shared" si="6"/>
        <v>52854</v>
      </c>
      <c r="S19" s="26">
        <f t="shared" si="7"/>
        <v>4404.5</v>
      </c>
      <c r="T19" s="31"/>
      <c r="U19" s="30"/>
    </row>
    <row r="21" spans="1:21" x14ac:dyDescent="0.25">
      <c r="J21" s="27"/>
    </row>
  </sheetData>
  <mergeCells count="10">
    <mergeCell ref="Q2:S2"/>
    <mergeCell ref="R1:S1"/>
    <mergeCell ref="S5:S6"/>
    <mergeCell ref="P5:Q5"/>
    <mergeCell ref="A3:R3"/>
    <mergeCell ref="A5:A6"/>
    <mergeCell ref="D5:D6"/>
    <mergeCell ref="R5:R6"/>
    <mergeCell ref="F5:M5"/>
    <mergeCell ref="N5:O5"/>
  </mergeCells>
  <pageMargins left="0.35433070866141736" right="0" top="0.51181102362204722" bottom="0.35433070866141736" header="0.31496062992125984" footer="0.31496062992125984"/>
  <pageSetup paperSize="9" scale="55" orientation="landscape" useFirstPageNumber="1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ППНФ</vt:lpstr>
      <vt:lpstr>ППНФ!Область_печати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2025-01-30T08:22:53Z</dcterms:modified>
</cp:coreProperties>
</file>